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6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<sst xmlns="http://schemas.openxmlformats.org/spreadsheetml/2006/main" count="294" uniqueCount="267">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</sst>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19" zoomScaleNormal="100" zoomScaleSheetLayoutView="100" workbookViewId="0">
      <selection activeCell="H40" sqref="H40:I40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67"/>
      <c r="C3" s="567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243</v>
      </c>
      <c r="C5" s="69"/>
      <c r="D5" s="69"/>
      <c r="E5" s="69"/>
      <c r="F5" s="69"/>
      <c r="G5" s="69"/>
      <c r="H5" s="571"/>
      <c r="I5" s="572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73" t="s">
        <v>35</v>
      </c>
      <c r="D8" s="573"/>
      <c r="E8" s="574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0.29470204396670752</v>
      </c>
      <c r="H10" s="65" t="s">
        <v>240</v>
      </c>
      <c r="I10" s="437">
        <f>F38*10</f>
        <v>175151.51894952281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2.8746741627995601E-3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231</v>
      </c>
      <c r="I12" s="381">
        <f>F38</f>
        <v>17515.15189495228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75" t="s">
        <v>93</v>
      </c>
      <c r="D15" s="576"/>
      <c r="E15" s="577"/>
      <c r="F15" s="114">
        <f>SUM(F10:F14)</f>
        <v>4899.3753333333334</v>
      </c>
      <c r="G15" s="115">
        <f>F15/F$34</f>
        <v>0.29757671812950709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78" t="s">
        <v>19</v>
      </c>
      <c r="C17" s="579"/>
      <c r="D17" s="579"/>
      <c r="E17" s="580"/>
      <c r="F17" s="121"/>
      <c r="G17" s="571"/>
      <c r="H17" s="581"/>
      <c r="I17" s="572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2909.7335279923077</v>
      </c>
      <c r="G19" s="127">
        <f>F19/F$34</f>
        <v>0.1767304799043109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5633.12</v>
      </c>
      <c r="G20" s="135">
        <f>F20/F$34</f>
        <v>0.34214267092886991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4.4869600735059266E-2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68" t="s">
        <v>49</v>
      </c>
      <c r="D26" s="569"/>
      <c r="E26" s="570"/>
      <c r="F26" s="142">
        <f>F15+F19+F20+F21</f>
        <v>14180.972861325643</v>
      </c>
      <c r="G26" s="152">
        <f>F26/F34</f>
        <v>0.8613194696977472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588" t="s">
        <v>48</v>
      </c>
      <c r="D28" s="589"/>
      <c r="E28" s="590"/>
      <c r="F28" s="106">
        <f>'7-Despesas Indiretas'!C17</f>
        <v>1118.3773916666667</v>
      </c>
      <c r="G28" s="135">
        <f>F28/F$34</f>
        <v>6.792765428240409E-2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588" t="s">
        <v>151</v>
      </c>
      <c r="D30" s="589"/>
      <c r="E30" s="590"/>
      <c r="F30" s="310">
        <v>7.6139999999999999E-2</v>
      </c>
      <c r="G30" s="311">
        <f>(F32-F28)/F34</f>
        <v>7.0752876019848726E-2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91" t="s">
        <v>174</v>
      </c>
      <c r="D32" s="592"/>
      <c r="E32" s="593"/>
      <c r="F32" s="134">
        <f>(F26+F28)*F30+F28</f>
        <v>2283.2699199295012</v>
      </c>
      <c r="G32" s="152">
        <f>G28+G30</f>
        <v>0.1386805303022528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96" t="s">
        <v>91</v>
      </c>
      <c r="D34" s="597"/>
      <c r="E34" s="598"/>
      <c r="F34" s="157">
        <f>F26+F32</f>
        <v>16464.242781255143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603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604"/>
      <c r="F38" s="594">
        <f>F34*D46</f>
        <v>17515.15189495228</v>
      </c>
      <c r="G38" s="595"/>
      <c r="H38" s="490">
        <f>F38/G42</f>
        <v>8.0344733463083848</v>
      </c>
      <c r="I38" s="170" t="s">
        <v>239</v>
      </c>
    </row>
    <row r="39" spans="2:9">
      <c r="B39" s="102">
        <v>2</v>
      </c>
      <c r="C39" s="171" t="s">
        <v>42</v>
      </c>
      <c r="D39" s="304">
        <v>2E-3</v>
      </c>
      <c r="E39" s="605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82" t="s">
        <v>236</v>
      </c>
      <c r="F40" s="583"/>
      <c r="G40" s="436">
        <v>109</v>
      </c>
      <c r="H40" s="601" t="s">
        <v>248</v>
      </c>
      <c r="I40" s="602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84" t="s">
        <v>237</v>
      </c>
      <c r="F42" s="585"/>
      <c r="G42" s="436">
        <f>G40*20</f>
        <v>2180</v>
      </c>
      <c r="H42" s="599">
        <f>F38/20</f>
        <v>875.75759474761401</v>
      </c>
      <c r="I42" s="600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238</v>
      </c>
      <c r="F44" s="69"/>
      <c r="G44" s="480">
        <f>G42*10</f>
        <v>21800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586">
        <v>44927</v>
      </c>
      <c r="I45" s="587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66" t="s">
        <v>118</v>
      </c>
      <c r="C47" s="566"/>
      <c r="D47" s="566"/>
      <c r="E47" s="566"/>
      <c r="F47" s="566"/>
      <c r="G47" s="566"/>
      <c r="H47" s="566"/>
      <c r="I47" s="566"/>
    </row>
    <row r="48" spans="2:9" ht="14.4">
      <c r="B48" s="348" t="s">
        <v>152</v>
      </c>
      <c r="C48" s="348"/>
      <c r="D48" s="348"/>
      <c r="E48" s="348"/>
    </row>
  </sheetData>
  <mergeCells count="19">
    <mergeCell ref="H42:I42"/>
    <mergeCell ref="H40:I40"/>
    <mergeCell ref="E37:E39"/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255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263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250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4" zoomScaleNormal="100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244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185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186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187</v>
      </c>
      <c r="C11" s="516"/>
      <c r="D11" s="516"/>
      <c r="E11" s="517"/>
      <c r="F11" s="435">
        <v>109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254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225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251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2253.248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196</v>
      </c>
      <c r="D39" s="508"/>
      <c r="E39" s="508"/>
      <c r="F39" s="508"/>
      <c r="G39" s="398">
        <f>G34+G35+G37</f>
        <v>2909.7335279923077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253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247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241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252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242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31" zoomScale="110" zoomScaleNormal="110" workbookViewId="0">
      <selection activeCell="A58" sqref="A58:F5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217</v>
      </c>
      <c r="C18" s="26" t="s">
        <v>218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219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220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217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256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258</v>
      </c>
      <c r="B62" s="518"/>
      <c r="C62" s="518"/>
      <c r="D62" s="518"/>
      <c r="E62" s="518"/>
      <c r="F62" s="518"/>
      <c r="G62" s="367" t="s">
        <v>257</v>
      </c>
    </row>
    <row r="63" spans="1:8" ht="3.6" customHeight="1">
      <c r="A63" s="518" t="s">
        <v>221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4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249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210</v>
      </c>
      <c r="E5" s="236">
        <v>1</v>
      </c>
      <c r="F5" s="235" t="s">
        <v>213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211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212</v>
      </c>
      <c r="D22" s="382">
        <f>D21/(E5+G5)</f>
        <v>47.329333333333331</v>
      </c>
    </row>
    <row r="24" spans="1:21">
      <c r="B24" s="547" t="s">
        <v>259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abSelected="1" topLeftCell="A13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245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260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261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214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215</v>
      </c>
      <c r="C24" s="362">
        <v>1</v>
      </c>
    </row>
    <row r="25" spans="2:5">
      <c r="B25" s="287" t="s">
        <v>216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262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9" sqref="C9:C16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(('2-Dimensionamento'!G30*0.01)/12)</f>
        <v>73.190558333333328</v>
      </c>
    </row>
    <row r="8" spans="1:11">
      <c r="A8" s="57"/>
      <c r="B8" s="58" t="s">
        <v>264</v>
      </c>
      <c r="C8" s="305">
        <f>10.57/12</f>
        <v>0.88083333333333336</v>
      </c>
    </row>
    <row r="9" spans="1:11">
      <c r="A9" s="57"/>
      <c r="B9" s="58" t="s">
        <v>204</v>
      </c>
      <c r="C9" s="305">
        <f>((108.27*2)/12)</f>
        <v>18.044999999999998</v>
      </c>
    </row>
    <row r="10" spans="1:11">
      <c r="A10" s="57"/>
      <c r="B10" s="416" t="s">
        <v>205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206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207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208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209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F20" sqref="F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246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222</v>
      </c>
      <c r="C6" s="448" t="s">
        <v>223</v>
      </c>
      <c r="D6" s="448" t="s">
        <v>224</v>
      </c>
      <c r="E6" s="469" t="s">
        <v>47</v>
      </c>
      <c r="F6" s="31"/>
      <c r="G6" s="31"/>
      <c r="H6" s="39"/>
    </row>
    <row r="7" spans="1:8" ht="14.4">
      <c r="A7" s="461"/>
      <c r="B7" s="470" t="s">
        <v>225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226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227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228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229</v>
      </c>
      <c r="C11" s="565"/>
      <c r="D11" s="565"/>
      <c r="E11" s="491">
        <f>'2-Dimensionamento'!F11</f>
        <v>109</v>
      </c>
      <c r="F11" s="31"/>
      <c r="G11" s="31"/>
      <c r="H11" s="39"/>
    </row>
    <row r="12" spans="1:8" ht="15" thickBot="1">
      <c r="A12" s="461"/>
      <c r="B12" s="559" t="s">
        <v>230</v>
      </c>
      <c r="C12" s="560"/>
      <c r="D12" s="560"/>
      <c r="E12" s="473">
        <f>E11*E10</f>
        <v>2180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235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232</v>
      </c>
      <c r="E19" s="452" t="s">
        <v>233</v>
      </c>
      <c r="F19" s="451" t="s">
        <v>234</v>
      </c>
      <c r="G19" s="554" t="s">
        <v>231</v>
      </c>
      <c r="H19" s="555"/>
    </row>
    <row r="20" spans="1:8">
      <c r="A20" s="457"/>
      <c r="B20" s="475" t="s">
        <v>235</v>
      </c>
      <c r="C20" s="421"/>
      <c r="D20" s="453">
        <v>2.5</v>
      </c>
      <c r="E20" s="454">
        <v>6.46</v>
      </c>
      <c r="F20" s="421">
        <f>E11</f>
        <v>109</v>
      </c>
      <c r="G20" s="556">
        <f>F20/D20*E20*20</f>
        <v>5633.12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2023-01-06T13:19:59Z</dcterms:modified>
</cp:coreProperties>
</file>